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Accounting\New Entrant Model\"/>
    </mc:Choice>
  </mc:AlternateContent>
  <xr:revisionPtr revIDLastSave="0" documentId="13_ncr:1_{253E977A-BC4F-4D23-98EF-6333CC778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" sheetId="5" r:id="rId1"/>
    <sheet name="Variables" sheetId="3" r:id="rId2"/>
    <sheet name="Budget" sheetId="6" r:id="rId3"/>
    <sheet name="Investment" sheetId="2" r:id="rId4"/>
    <sheet name="Stats" sheetId="4" r:id="rId5"/>
  </sheets>
  <definedNames>
    <definedName name="Birds">Variables!$E$3</definedName>
    <definedName name="Employees">Variables!$F$19</definedName>
    <definedName name="PP">Variables!$E$5</definedName>
    <definedName name="ROL">Variables!$E$4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3" l="1"/>
  <c r="I11" i="6"/>
  <c r="E11" i="6"/>
  <c r="D11" i="6"/>
  <c r="E12" i="6"/>
  <c r="E5" i="3"/>
  <c r="E14" i="3" l="1"/>
  <c r="H9" i="4" l="1"/>
  <c r="I28" i="6" l="1"/>
  <c r="J43" i="6"/>
  <c r="E15" i="6"/>
  <c r="D15" i="6"/>
  <c r="I15" i="6" s="1"/>
  <c r="D12" i="6"/>
  <c r="I12" i="6" s="1"/>
  <c r="E10" i="6"/>
  <c r="D10" i="6"/>
  <c r="I10" i="6" s="1"/>
  <c r="E9" i="6"/>
  <c r="D9" i="6"/>
  <c r="I9" i="6" s="1"/>
  <c r="E8" i="6"/>
  <c r="D8" i="6"/>
  <c r="I8" i="6" s="1"/>
  <c r="D3" i="6"/>
  <c r="J3" i="6" s="1"/>
  <c r="H6" i="4" s="1"/>
  <c r="J28" i="6" l="1"/>
  <c r="J12" i="6"/>
  <c r="G41" i="2"/>
  <c r="H7" i="4" l="1"/>
  <c r="H8" i="4"/>
  <c r="J45" i="6"/>
  <c r="G30" i="2"/>
  <c r="G27" i="2"/>
  <c r="G43" i="2" s="1"/>
  <c r="H5" i="4" l="1"/>
  <c r="H3" i="4"/>
  <c r="H4" i="4"/>
</calcChain>
</file>

<file path=xl/sharedStrings.xml><?xml version="1.0" encoding="utf-8"?>
<sst xmlns="http://schemas.openxmlformats.org/spreadsheetml/2006/main" count="137" uniqueCount="127">
  <si>
    <t>Revenue</t>
  </si>
  <si>
    <t>Eggs</t>
  </si>
  <si>
    <t>Grade A</t>
  </si>
  <si>
    <t>Input Costs</t>
  </si>
  <si>
    <t>Feed</t>
  </si>
  <si>
    <t>Disposal</t>
  </si>
  <si>
    <t>Quota</t>
  </si>
  <si>
    <t>Electrical hookup, installation</t>
  </si>
  <si>
    <t>Fans, controllers, inlets</t>
  </si>
  <si>
    <t>Egg packer</t>
  </si>
  <si>
    <t>Cooler unit</t>
  </si>
  <si>
    <t>Pallet jack</t>
  </si>
  <si>
    <t>Alarm system hook up</t>
  </si>
  <si>
    <t>Floor sweeper</t>
  </si>
  <si>
    <t>Cement pad</t>
  </si>
  <si>
    <t>Auger</t>
  </si>
  <si>
    <t>Feed scale</t>
  </si>
  <si>
    <t>Engineering</t>
  </si>
  <si>
    <t>Structure</t>
  </si>
  <si>
    <t>Manure Spreader</t>
  </si>
  <si>
    <t>Building permit</t>
  </si>
  <si>
    <t>Tractor</t>
  </si>
  <si>
    <t>Water (hook up to rural water supply)</t>
  </si>
  <si>
    <t>Variables</t>
  </si>
  <si>
    <t>Number of Birds</t>
  </si>
  <si>
    <t>Other:</t>
  </si>
  <si>
    <t>/ dozen</t>
  </si>
  <si>
    <t>Levy rate</t>
  </si>
  <si>
    <t>Pullet Cost</t>
  </si>
  <si>
    <t>/ hen</t>
  </si>
  <si>
    <t>Labour</t>
  </si>
  <si>
    <t>Total Cost / hen</t>
  </si>
  <si>
    <t>Total Cost / dozen</t>
  </si>
  <si>
    <t>Net profit per dozen</t>
  </si>
  <si>
    <t>Metric</t>
  </si>
  <si>
    <t>Formula</t>
  </si>
  <si>
    <t>Bird Costs</t>
  </si>
  <si>
    <t xml:space="preserve">   Levy</t>
  </si>
  <si>
    <t xml:space="preserve">   Feed</t>
  </si>
  <si>
    <t xml:space="preserve">   Pullet</t>
  </si>
  <si>
    <t xml:space="preserve">   Labour</t>
  </si>
  <si>
    <t xml:space="preserve">   Insurance</t>
  </si>
  <si>
    <t xml:space="preserve">   Hydro</t>
  </si>
  <si>
    <t xml:space="preserve">   Water</t>
  </si>
  <si>
    <t xml:space="preserve">   Maintenance</t>
  </si>
  <si>
    <t xml:space="preserve">   Fuel (tractor)</t>
  </si>
  <si>
    <t xml:space="preserve">   Supplies</t>
  </si>
  <si>
    <t xml:space="preserve">   Telephone service</t>
  </si>
  <si>
    <t xml:space="preserve">   Municipal taxes</t>
  </si>
  <si>
    <t xml:space="preserve">   Income Tax</t>
  </si>
  <si>
    <t xml:space="preserve">   Interest</t>
  </si>
  <si>
    <t>Net income / investment</t>
  </si>
  <si>
    <t>Revenue:</t>
  </si>
  <si>
    <t>Input Costs:</t>
  </si>
  <si>
    <t>Barn</t>
  </si>
  <si>
    <t>Cages</t>
  </si>
  <si>
    <t>Generator</t>
  </si>
  <si>
    <t>Pressure washer</t>
  </si>
  <si>
    <t>Feed Bins:</t>
  </si>
  <si>
    <t>Manure Shed:</t>
  </si>
  <si>
    <t>Investment:</t>
  </si>
  <si>
    <t>Total</t>
  </si>
  <si>
    <t>Finance breakdown</t>
  </si>
  <si>
    <t>Equity</t>
  </si>
  <si>
    <t>Debt</t>
  </si>
  <si>
    <t>Interest rate</t>
  </si>
  <si>
    <t>Rate of Lay</t>
  </si>
  <si>
    <t>Stat</t>
  </si>
  <si>
    <t>Payback Period (in years)</t>
  </si>
  <si>
    <t>Annual profit per bird</t>
  </si>
  <si>
    <t>Annual ROI</t>
  </si>
  <si>
    <t xml:space="preserve">   Accounting and Administrative</t>
  </si>
  <si>
    <t xml:space="preserve">   Disposal of Hens</t>
  </si>
  <si>
    <t>Egg revenue</t>
  </si>
  <si>
    <t>Annual profit / hen</t>
  </si>
  <si>
    <t>Net profit /dozen</t>
  </si>
  <si>
    <t>Investment / Annual revenue</t>
  </si>
  <si>
    <t>Revenue / hen</t>
  </si>
  <si>
    <t>Notes</t>
  </si>
  <si>
    <t xml:space="preserve">   Phone</t>
  </si>
  <si>
    <t>Notes Regarding This Model</t>
  </si>
  <si>
    <t>When using this model note that the rates and amounts included are estimates determined at the time it was made.</t>
  </si>
  <si>
    <t>All amounts in the model can be adjusted.</t>
  </si>
  <si>
    <t>Cells shaded in grey are amounts to be filled in by the user.</t>
  </si>
  <si>
    <t>Cells shaded in blue are calculated by the variables entered on the variable tab.</t>
  </si>
  <si>
    <t>Instructions</t>
  </si>
  <si>
    <t>the budget tab.</t>
  </si>
  <si>
    <t>Additional Expenses</t>
  </si>
  <si>
    <t xml:space="preserve">additional expenses not listed that can be added for your operation.  The expenses that are listed currently on the </t>
  </si>
  <si>
    <t>tab is not necessarily all inclusive what it will take to run your layer operation.</t>
  </si>
  <si>
    <t>Review and update the grey cells on the "Variables" tab.  These amounts will generate the values of the blue cells on</t>
  </si>
  <si>
    <t>Review and update the grey cells on the "Budget" tab.  There is an additional section near the bottom of this tab that</t>
  </si>
  <si>
    <t>items that have not been listed that will need to be purchased/financed to start your layer operation.</t>
  </si>
  <si>
    <t>The tab "Stats" is for informational purposes.</t>
  </si>
  <si>
    <t>This model is to be used for informational purposes and may not include all information, revenue, costs or other items</t>
  </si>
  <si>
    <t>that should be used to determine the feasibility or profitability of your layer operation.</t>
  </si>
  <si>
    <t>Land</t>
  </si>
  <si>
    <t>% Increase</t>
  </si>
  <si>
    <t>The budget tab includes a "% increase column" if you would like to see how an increase of a certain percentage</t>
  </si>
  <si>
    <t>can impact your net income.  Enter a percentage rate increase in the grey cells in that column to increase that</t>
  </si>
  <si>
    <t>corresponding expense by the entered percentage.</t>
  </si>
  <si>
    <t>Pullet to barn, freight included.</t>
  </si>
  <si>
    <r>
      <t xml:space="preserve">Review and fill out the grey cells on the Investment tab.  There is an additional section marked </t>
    </r>
    <r>
      <rPr>
        <u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for additional</t>
    </r>
  </si>
  <si>
    <t>If you have any questions regarding  this model please contact Corey Brandt, Controller at Manitoba Egg Farmers</t>
  </si>
  <si>
    <t>at (204) 488-4888.</t>
  </si>
  <si>
    <t>Land preparation, landscaping, driveway</t>
  </si>
  <si>
    <t>Bins</t>
  </si>
  <si>
    <t>Gravel along barn edge</t>
  </si>
  <si>
    <t>Producer Price</t>
  </si>
  <si>
    <t>Price is based on enriched housing.  Price may vary for different housing systems.</t>
  </si>
  <si>
    <t xml:space="preserve">   Depreciation</t>
  </si>
  <si>
    <t>Estimates are based on an enriched housing produciton facility.</t>
  </si>
  <si>
    <t>Price is calculated for a flock cycle.  It is estimated that 80% of eggs will be paid large price ($2.92/dozen)</t>
  </si>
  <si>
    <t>and 20% of eggs will be paid a lessor price.</t>
  </si>
  <si>
    <t>/ employee</t>
  </si>
  <si>
    <t>Enriched</t>
  </si>
  <si>
    <t>Free Run</t>
  </si>
  <si>
    <t>Select Housing</t>
  </si>
  <si>
    <t>Housing type needs to be selected from the "Select Housing" drop-down menu.</t>
  </si>
  <si>
    <t xml:space="preserve">   Placement of Hens</t>
  </si>
  <si>
    <t>Placement</t>
  </si>
  <si>
    <t>Plumbing/water works</t>
  </si>
  <si>
    <t>Using 85% of large producer price as larges are not produced through the entire flock cycle.</t>
  </si>
  <si>
    <t>Determined by the rate of lay times the current producer price.</t>
  </si>
  <si>
    <t>Estimated annual dozens produced per hen.</t>
  </si>
  <si>
    <t>6,000 quota received from new entrant draw plus additional birds can be placed through various programs.</t>
  </si>
  <si>
    <t>Enter number of employees in blue cell.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</si>
</sst>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3" fontId="0" fillId="0" borderId="0" xfId="0" applyNumberFormat="1"/>
    <xf numFmtId="43" fontId="0" fillId="0" borderId="0" xfId="1" applyFont="1" applyFill="1" applyBorder="1"/>
    <xf numFmtId="44" fontId="0" fillId="2" borderId="0" xfId="2" applyFont="1" applyFill="1"/>
    <xf numFmtId="44" fontId="0" fillId="0" borderId="0" xfId="0" applyNumberFormat="1"/>
    <xf numFmtId="43" fontId="0" fillId="0" borderId="0" xfId="1" applyFont="1"/>
    <xf numFmtId="0" fontId="0" fillId="0" borderId="0" xfId="0" quotePrefix="1"/>
    <xf numFmtId="0" fontId="5" fillId="0" borderId="0" xfId="0" applyFont="1"/>
    <xf numFmtId="43" fontId="0" fillId="0" borderId="1" xfId="0" applyNumberFormat="1" applyBorder="1"/>
    <xf numFmtId="43" fontId="1" fillId="0" borderId="2" xfId="0" applyNumberFormat="1" applyFont="1" applyBorder="1"/>
    <xf numFmtId="43" fontId="0" fillId="5" borderId="0" xfId="1" applyFont="1" applyFill="1"/>
    <xf numFmtId="43" fontId="0" fillId="5" borderId="1" xfId="1" applyFont="1" applyFill="1" applyBorder="1"/>
    <xf numFmtId="44" fontId="0" fillId="5" borderId="0" xfId="0" applyNumberFormat="1" applyFill="1"/>
    <xf numFmtId="43" fontId="0" fillId="5" borderId="0" xfId="1" applyFont="1" applyFill="1" applyBorder="1"/>
    <xf numFmtId="165" fontId="0" fillId="5" borderId="0" xfId="0" applyNumberFormat="1" applyFill="1"/>
    <xf numFmtId="44" fontId="0" fillId="5" borderId="0" xfId="0" quotePrefix="1" applyNumberFormat="1" applyFill="1"/>
    <xf numFmtId="43" fontId="0" fillId="0" borderId="0" xfId="1" applyFont="1" applyBorder="1"/>
    <xf numFmtId="44" fontId="0" fillId="0" borderId="0" xfId="0" quotePrefix="1" applyNumberFormat="1"/>
    <xf numFmtId="0" fontId="1" fillId="0" borderId="0" xfId="0" quotePrefix="1" applyFont="1"/>
    <xf numFmtId="164" fontId="0" fillId="2" borderId="0" xfId="1" applyNumberFormat="1" applyFont="1" applyFill="1" applyProtection="1">
      <protection locked="0"/>
    </xf>
    <xf numFmtId="43" fontId="0" fillId="2" borderId="0" xfId="1" applyFont="1" applyFill="1" applyProtection="1">
      <protection locked="0"/>
    </xf>
    <xf numFmtId="44" fontId="0" fillId="2" borderId="0" xfId="2" applyFont="1" applyFill="1" applyProtection="1">
      <protection locked="0"/>
    </xf>
    <xf numFmtId="165" fontId="0" fillId="2" borderId="0" xfId="2" applyNumberFormat="1" applyFont="1" applyFill="1" applyProtection="1">
      <protection locked="0"/>
    </xf>
    <xf numFmtId="10" fontId="0" fillId="2" borderId="0" xfId="3" applyNumberFormat="1" applyFont="1" applyFill="1" applyProtection="1">
      <protection locked="0"/>
    </xf>
    <xf numFmtId="43" fontId="0" fillId="3" borderId="0" xfId="1" applyFont="1" applyFill="1" applyProtection="1">
      <protection locked="0"/>
    </xf>
    <xf numFmtId="43" fontId="0" fillId="3" borderId="1" xfId="1" applyFont="1" applyFill="1" applyBorder="1" applyProtection="1">
      <protection locked="0"/>
    </xf>
    <xf numFmtId="0" fontId="0" fillId="0" borderId="0" xfId="0" applyProtection="1">
      <protection locked="0"/>
    </xf>
    <xf numFmtId="43" fontId="0" fillId="4" borderId="0" xfId="1" applyFont="1" applyFill="1" applyProtection="1">
      <protection locked="0"/>
    </xf>
    <xf numFmtId="43" fontId="0" fillId="4" borderId="1" xfId="1" applyFont="1" applyFill="1" applyBorder="1" applyProtection="1">
      <protection locked="0"/>
    </xf>
    <xf numFmtId="0" fontId="0" fillId="4" borderId="0" xfId="0" applyFill="1" applyProtection="1">
      <protection locked="0"/>
    </xf>
    <xf numFmtId="10" fontId="0" fillId="4" borderId="0" xfId="3" applyNumberFormat="1" applyFont="1" applyFill="1" applyProtection="1">
      <protection locked="0"/>
    </xf>
    <xf numFmtId="165" fontId="0" fillId="5" borderId="0" xfId="0" applyNumberFormat="1" applyFill="1" applyProtection="1">
      <protection locked="0"/>
    </xf>
    <xf numFmtId="10" fontId="0" fillId="5" borderId="0" xfId="3" applyNumberFormat="1" applyFont="1" applyFill="1" applyProtection="1">
      <protection locked="0"/>
    </xf>
    <xf numFmtId="0" fontId="0" fillId="5" borderId="0" xfId="0" applyFill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/>
  </sheetViews>
  <sheetFormatPr defaultRowHeight="15" x14ac:dyDescent="0.25"/>
  <sheetData>
    <row r="1" spans="1:10" x14ac:dyDescent="0.25">
      <c r="A1" s="2" t="s">
        <v>80</v>
      </c>
    </row>
    <row r="3" spans="1:10" x14ac:dyDescent="0.25">
      <c r="A3" t="s">
        <v>81</v>
      </c>
    </row>
    <row r="4" spans="1:10" x14ac:dyDescent="0.25">
      <c r="A4" t="s">
        <v>94</v>
      </c>
    </row>
    <row r="5" spans="1:10" x14ac:dyDescent="0.25">
      <c r="A5" t="s">
        <v>95</v>
      </c>
    </row>
    <row r="6" spans="1:10" x14ac:dyDescent="0.25">
      <c r="A6" t="s">
        <v>111</v>
      </c>
    </row>
    <row r="7" spans="1:10" x14ac:dyDescent="0.25">
      <c r="A7" t="s">
        <v>82</v>
      </c>
    </row>
    <row r="8" spans="1:10" x14ac:dyDescent="0.25">
      <c r="A8" t="s">
        <v>83</v>
      </c>
      <c r="J8" s="6"/>
    </row>
    <row r="9" spans="1:10" x14ac:dyDescent="0.25">
      <c r="A9" t="s">
        <v>84</v>
      </c>
      <c r="J9" s="17"/>
    </row>
    <row r="10" spans="1:10" x14ac:dyDescent="0.25">
      <c r="A10" t="s">
        <v>118</v>
      </c>
    </row>
    <row r="12" spans="1:10" x14ac:dyDescent="0.25">
      <c r="A12" s="2" t="s">
        <v>85</v>
      </c>
    </row>
    <row r="14" spans="1:10" x14ac:dyDescent="0.25">
      <c r="A14" t="s">
        <v>90</v>
      </c>
    </row>
    <row r="15" spans="1:10" x14ac:dyDescent="0.25">
      <c r="A15" t="s">
        <v>86</v>
      </c>
    </row>
    <row r="17" spans="1:1" x14ac:dyDescent="0.25">
      <c r="A17" t="s">
        <v>91</v>
      </c>
    </row>
    <row r="18" spans="1:1" x14ac:dyDescent="0.25">
      <c r="A18" t="s">
        <v>88</v>
      </c>
    </row>
    <row r="19" spans="1:1" x14ac:dyDescent="0.25">
      <c r="A19" t="s">
        <v>89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5" spans="1:1" x14ac:dyDescent="0.25">
      <c r="A25" t="s">
        <v>102</v>
      </c>
    </row>
    <row r="26" spans="1:1" x14ac:dyDescent="0.25">
      <c r="A26" t="s">
        <v>92</v>
      </c>
    </row>
    <row r="28" spans="1:1" x14ac:dyDescent="0.25">
      <c r="A28" t="s">
        <v>93</v>
      </c>
    </row>
    <row r="30" spans="1:1" x14ac:dyDescent="0.25">
      <c r="A30" t="s">
        <v>103</v>
      </c>
    </row>
    <row r="31" spans="1:1" x14ac:dyDescent="0.25">
      <c r="A31" t="s">
        <v>104</v>
      </c>
    </row>
  </sheetData>
  <sheetProtection algorithmName="SHA-512" hashValue="+O8XLXhpHWiRkhvs6mHpjeQw7Aq5T8KwPzNxHA8yJdljGGsV4mgx/pG0WUktsDHdcpDztwRh6wgbc5GTEusuFA==" saltValue="7OOiw14A8cq7RQzSE+3BP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workbookViewId="0"/>
  </sheetViews>
  <sheetFormatPr defaultRowHeight="15" x14ac:dyDescent="0.25"/>
  <cols>
    <col min="1" max="1" width="25.5703125" bestFit="1" customWidth="1"/>
    <col min="2" max="2" width="14.140625" bestFit="1" customWidth="1"/>
    <col min="3" max="4" width="3.28515625" customWidth="1"/>
    <col min="5" max="5" width="11.5703125" bestFit="1" customWidth="1"/>
  </cols>
  <sheetData>
    <row r="1" spans="1:7" x14ac:dyDescent="0.25">
      <c r="A1" s="2" t="s">
        <v>23</v>
      </c>
      <c r="G1" s="2" t="s">
        <v>78</v>
      </c>
    </row>
    <row r="3" spans="1:7" x14ac:dyDescent="0.25">
      <c r="A3" t="s">
        <v>24</v>
      </c>
      <c r="E3" s="22">
        <v>6600</v>
      </c>
      <c r="G3" t="s">
        <v>125</v>
      </c>
    </row>
    <row r="4" spans="1:7" x14ac:dyDescent="0.25">
      <c r="A4" t="s">
        <v>66</v>
      </c>
      <c r="E4" s="23">
        <v>28</v>
      </c>
      <c r="G4" t="s">
        <v>124</v>
      </c>
    </row>
    <row r="5" spans="1:7" x14ac:dyDescent="0.25">
      <c r="A5" t="s">
        <v>108</v>
      </c>
      <c r="B5" s="36" t="s">
        <v>117</v>
      </c>
      <c r="E5" s="23">
        <f>IF(B5="Free run",3.29,3.04)</f>
        <v>3.04</v>
      </c>
      <c r="G5" t="s">
        <v>109</v>
      </c>
    </row>
    <row r="6" spans="1:7" x14ac:dyDescent="0.25">
      <c r="G6" t="s">
        <v>112</v>
      </c>
    </row>
    <row r="7" spans="1:7" x14ac:dyDescent="0.25">
      <c r="G7" t="s">
        <v>113</v>
      </c>
    </row>
    <row r="8" spans="1:7" x14ac:dyDescent="0.25">
      <c r="A8" s="3" t="s">
        <v>0</v>
      </c>
    </row>
    <row r="10" spans="1:7" x14ac:dyDescent="0.25">
      <c r="A10" t="s">
        <v>73</v>
      </c>
      <c r="B10" s="9" t="s">
        <v>29</v>
      </c>
      <c r="E10" s="24">
        <f>PP*ROL*0.85</f>
        <v>72.352000000000004</v>
      </c>
      <c r="G10" t="s">
        <v>123</v>
      </c>
    </row>
    <row r="11" spans="1:7" x14ac:dyDescent="0.25">
      <c r="G11" t="s">
        <v>122</v>
      </c>
    </row>
    <row r="12" spans="1:7" x14ac:dyDescent="0.25">
      <c r="A12" s="3" t="s">
        <v>3</v>
      </c>
    </row>
    <row r="14" spans="1:7" x14ac:dyDescent="0.25">
      <c r="A14" t="s">
        <v>27</v>
      </c>
      <c r="B14" s="9" t="s">
        <v>26</v>
      </c>
      <c r="E14" s="25">
        <f>0.3805+0.08</f>
        <v>0.46050000000000002</v>
      </c>
    </row>
    <row r="15" spans="1:7" x14ac:dyDescent="0.25">
      <c r="A15" t="s">
        <v>4</v>
      </c>
      <c r="B15" s="9" t="s">
        <v>29</v>
      </c>
      <c r="E15" s="24">
        <v>18</v>
      </c>
    </row>
    <row r="16" spans="1:7" x14ac:dyDescent="0.25">
      <c r="A16" t="s">
        <v>28</v>
      </c>
      <c r="B16" s="9" t="s">
        <v>29</v>
      </c>
      <c r="E16" s="24">
        <v>10.5</v>
      </c>
      <c r="G16" t="s">
        <v>101</v>
      </c>
    </row>
    <row r="17" spans="1:7" x14ac:dyDescent="0.25">
      <c r="A17" t="s">
        <v>120</v>
      </c>
      <c r="B17" s="9" t="s">
        <v>29</v>
      </c>
      <c r="E17" s="24">
        <v>0.3</v>
      </c>
    </row>
    <row r="18" spans="1:7" x14ac:dyDescent="0.25">
      <c r="A18" t="s">
        <v>5</v>
      </c>
      <c r="B18" s="9" t="s">
        <v>29</v>
      </c>
      <c r="E18" s="25">
        <v>0.4</v>
      </c>
    </row>
    <row r="19" spans="1:7" x14ac:dyDescent="0.25">
      <c r="A19" t="s">
        <v>30</v>
      </c>
      <c r="B19" s="9" t="s">
        <v>114</v>
      </c>
      <c r="E19" s="24">
        <v>35000</v>
      </c>
      <c r="F19" s="36">
        <v>2</v>
      </c>
      <c r="G19" t="s">
        <v>126</v>
      </c>
    </row>
    <row r="20" spans="1:7" x14ac:dyDescent="0.25">
      <c r="E20" s="7"/>
    </row>
    <row r="21" spans="1:7" x14ac:dyDescent="0.25">
      <c r="E21" s="7"/>
    </row>
    <row r="22" spans="1:7" x14ac:dyDescent="0.25">
      <c r="D22" s="5"/>
    </row>
    <row r="24" spans="1:7" hidden="1" x14ac:dyDescent="0.25">
      <c r="A24" t="s">
        <v>117</v>
      </c>
    </row>
    <row r="25" spans="1:7" hidden="1" x14ac:dyDescent="0.25">
      <c r="A25" t="s">
        <v>115</v>
      </c>
    </row>
    <row r="26" spans="1:7" hidden="1" x14ac:dyDescent="0.25">
      <c r="A26" t="s">
        <v>116</v>
      </c>
    </row>
  </sheetData>
  <sheetProtection algorithmName="SHA-512" hashValue="LCbtXNq1u1s+5836K9DJOw1XCbAguyqyodAS5R+S69pB8+y6HmPZG7DaT9g+5qZptWqm+PzMwRakvAht03D3Iw==" saltValue="lYxvGYCpNMtjWOBYejXZjA==" spinCount="100000" sheet="1" objects="1" scenarios="1"/>
  <dataValidations count="1">
    <dataValidation type="list" allowBlank="1" showInputMessage="1" showErrorMessage="1" sqref="B5" xr:uid="{67B2CA29-F815-4171-923D-CA0BD03D3D22}">
      <formula1>$A$24:$A$26</formula1>
    </dataValidation>
  </dataValidations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workbookViewId="0"/>
  </sheetViews>
  <sheetFormatPr defaultRowHeight="15" x14ac:dyDescent="0.25"/>
  <cols>
    <col min="2" max="2" width="15.140625" customWidth="1"/>
    <col min="4" max="4" width="11.5703125" bestFit="1" customWidth="1"/>
    <col min="6" max="6" width="2.42578125" customWidth="1"/>
    <col min="8" max="8" width="2.42578125" customWidth="1"/>
    <col min="9" max="9" width="13.28515625" style="8" bestFit="1" customWidth="1"/>
    <col min="10" max="10" width="12.28515625" bestFit="1" customWidth="1"/>
    <col min="13" max="13" width="15.28515625" bestFit="1" customWidth="1"/>
  </cols>
  <sheetData>
    <row r="1" spans="1:10" x14ac:dyDescent="0.25">
      <c r="A1" s="1" t="s">
        <v>52</v>
      </c>
      <c r="G1" s="21" t="s">
        <v>97</v>
      </c>
    </row>
    <row r="2" spans="1:10" x14ac:dyDescent="0.25">
      <c r="A2" s="1"/>
    </row>
    <row r="3" spans="1:10" x14ac:dyDescent="0.25">
      <c r="B3" t="s">
        <v>1</v>
      </c>
      <c r="C3" t="s">
        <v>2</v>
      </c>
      <c r="D3" s="15">
        <f>Variables!E10</f>
        <v>72.352000000000004</v>
      </c>
      <c r="E3" s="18" t="s">
        <v>29</v>
      </c>
      <c r="F3" s="20"/>
      <c r="G3" s="26"/>
      <c r="J3" s="13">
        <f>IF(G3=0,D3*Birds,D3*Birds*(1+G3))</f>
        <v>477523.20000000001</v>
      </c>
    </row>
    <row r="5" spans="1:10" x14ac:dyDescent="0.25">
      <c r="A5" s="1" t="s">
        <v>53</v>
      </c>
    </row>
    <row r="6" spans="1:10" x14ac:dyDescent="0.25">
      <c r="A6" s="1"/>
    </row>
    <row r="7" spans="1:10" x14ac:dyDescent="0.25">
      <c r="A7" s="1"/>
      <c r="B7" s="10" t="s">
        <v>36</v>
      </c>
    </row>
    <row r="8" spans="1:10" x14ac:dyDescent="0.25">
      <c r="B8" t="s">
        <v>37</v>
      </c>
      <c r="D8" s="17">
        <f>Variables!E14</f>
        <v>0.46050000000000002</v>
      </c>
      <c r="E8" s="15" t="str">
        <f>Variables!B14</f>
        <v>/ dozen</v>
      </c>
      <c r="F8" s="7"/>
      <c r="G8" s="26"/>
      <c r="I8" s="13">
        <f>IF(G8=0,Birds*ROL*D8,Birds*ROL*D8*(1+G8))</f>
        <v>85100.400000000009</v>
      </c>
    </row>
    <row r="9" spans="1:10" x14ac:dyDescent="0.25">
      <c r="B9" t="s">
        <v>38</v>
      </c>
      <c r="D9" s="15">
        <f>Variables!E15</f>
        <v>18</v>
      </c>
      <c r="E9" s="15" t="str">
        <f>Variables!B15</f>
        <v>/ hen</v>
      </c>
      <c r="F9" s="7"/>
      <c r="G9" s="26"/>
      <c r="I9" s="13">
        <f>IF(G9=0,D9*Birds,D9*Birds*(1+G9))</f>
        <v>118800</v>
      </c>
    </row>
    <row r="10" spans="1:10" x14ac:dyDescent="0.25">
      <c r="B10" t="s">
        <v>39</v>
      </c>
      <c r="D10" s="15">
        <f>Variables!E16</f>
        <v>10.5</v>
      </c>
      <c r="E10" s="15" t="str">
        <f>Variables!B16</f>
        <v>/ hen</v>
      </c>
      <c r="F10" s="7"/>
      <c r="G10" s="26"/>
      <c r="I10" s="16">
        <f>IF(G10=0,Birds*D10,Birds*D10*(1+G10))</f>
        <v>69300</v>
      </c>
    </row>
    <row r="11" spans="1:10" x14ac:dyDescent="0.25">
      <c r="B11" t="s">
        <v>119</v>
      </c>
      <c r="D11" s="15">
        <f>Variables!E17</f>
        <v>0.3</v>
      </c>
      <c r="E11" s="15" t="str">
        <f>Variables!B17</f>
        <v>/ hen</v>
      </c>
      <c r="F11" s="7"/>
      <c r="G11" s="26"/>
      <c r="I11" s="16">
        <f>IF(G11=0,Birds*D11,Birds*D11*(1+G11))</f>
        <v>1980</v>
      </c>
    </row>
    <row r="12" spans="1:10" x14ac:dyDescent="0.25">
      <c r="B12" t="s">
        <v>72</v>
      </c>
      <c r="D12" s="17">
        <f>Variables!E18</f>
        <v>0.4</v>
      </c>
      <c r="E12" s="15" t="str">
        <f>Variables!B18</f>
        <v>/ hen</v>
      </c>
      <c r="F12" s="7"/>
      <c r="G12" s="26"/>
      <c r="I12" s="14">
        <f>IF(G12=0,Birds*D12,Birds*D12*(1+G12))</f>
        <v>2640</v>
      </c>
      <c r="J12" s="4">
        <f>SUM(I8:I12)</f>
        <v>277820.40000000002</v>
      </c>
    </row>
    <row r="14" spans="1:10" x14ac:dyDescent="0.25">
      <c r="B14" s="10" t="s">
        <v>25</v>
      </c>
      <c r="D14" s="7"/>
    </row>
    <row r="15" spans="1:10" x14ac:dyDescent="0.25">
      <c r="B15" t="s">
        <v>40</v>
      </c>
      <c r="D15" s="15">
        <f>Variables!E19</f>
        <v>35000</v>
      </c>
      <c r="E15" t="str">
        <f>Variables!B19</f>
        <v>/ employee</v>
      </c>
      <c r="G15" s="26"/>
      <c r="I15" s="13">
        <f>IF(G15=0,Employees*D15,Employees*D15*(1+G15))</f>
        <v>70000</v>
      </c>
    </row>
    <row r="16" spans="1:10" x14ac:dyDescent="0.25">
      <c r="B16" t="s">
        <v>110</v>
      </c>
      <c r="I16" s="27"/>
    </row>
    <row r="17" spans="2:13" x14ac:dyDescent="0.25">
      <c r="B17" t="s">
        <v>41</v>
      </c>
      <c r="I17" s="27"/>
    </row>
    <row r="18" spans="2:13" x14ac:dyDescent="0.25">
      <c r="B18" t="s">
        <v>42</v>
      </c>
      <c r="I18" s="27"/>
    </row>
    <row r="19" spans="2:13" x14ac:dyDescent="0.25">
      <c r="B19" t="s">
        <v>43</v>
      </c>
      <c r="I19" s="27"/>
    </row>
    <row r="20" spans="2:13" x14ac:dyDescent="0.25">
      <c r="B20" t="s">
        <v>79</v>
      </c>
      <c r="I20" s="27"/>
    </row>
    <row r="21" spans="2:13" x14ac:dyDescent="0.25">
      <c r="B21" t="s">
        <v>44</v>
      </c>
      <c r="I21" s="27"/>
    </row>
    <row r="22" spans="2:13" x14ac:dyDescent="0.25">
      <c r="B22" t="s">
        <v>45</v>
      </c>
      <c r="I22" s="27"/>
    </row>
    <row r="23" spans="2:13" x14ac:dyDescent="0.25">
      <c r="B23" t="s">
        <v>71</v>
      </c>
      <c r="I23" s="27"/>
    </row>
    <row r="24" spans="2:13" x14ac:dyDescent="0.25">
      <c r="B24" t="s">
        <v>46</v>
      </c>
      <c r="I24" s="27"/>
      <c r="M24" s="8"/>
    </row>
    <row r="25" spans="2:13" x14ac:dyDescent="0.25">
      <c r="B25" t="s">
        <v>47</v>
      </c>
      <c r="I25" s="27"/>
      <c r="M25" s="4"/>
    </row>
    <row r="26" spans="2:13" x14ac:dyDescent="0.25">
      <c r="B26" t="s">
        <v>48</v>
      </c>
      <c r="I26" s="27"/>
    </row>
    <row r="27" spans="2:13" x14ac:dyDescent="0.25">
      <c r="B27" t="s">
        <v>49</v>
      </c>
      <c r="I27" s="27"/>
    </row>
    <row r="28" spans="2:13" x14ac:dyDescent="0.25">
      <c r="B28" t="s">
        <v>50</v>
      </c>
      <c r="G28" s="26"/>
      <c r="I28" s="14">
        <f>IF(G28=0,Investment!G48*Investment!G49,Investment!G48*Investment!G49*(1+G28))</f>
        <v>0</v>
      </c>
      <c r="J28" s="4">
        <f>SUM(I15:I28)</f>
        <v>70000</v>
      </c>
    </row>
    <row r="29" spans="2:13" x14ac:dyDescent="0.25">
      <c r="I29"/>
      <c r="J29" s="4"/>
    </row>
    <row r="30" spans="2:13" x14ac:dyDescent="0.25">
      <c r="B30" s="10" t="s">
        <v>87</v>
      </c>
      <c r="I30"/>
      <c r="J30" s="4"/>
    </row>
    <row r="31" spans="2:13" x14ac:dyDescent="0.25">
      <c r="I31"/>
      <c r="J31" s="4"/>
    </row>
    <row r="32" spans="2:13" x14ac:dyDescent="0.25">
      <c r="B32" s="29"/>
      <c r="I32" s="27"/>
      <c r="J32" s="4"/>
    </row>
    <row r="33" spans="2:10" x14ac:dyDescent="0.25">
      <c r="B33" s="29"/>
      <c r="I33" s="27"/>
      <c r="J33" s="4"/>
    </row>
    <row r="34" spans="2:10" x14ac:dyDescent="0.25">
      <c r="B34" s="29"/>
      <c r="I34" s="27"/>
      <c r="J34" s="4"/>
    </row>
    <row r="35" spans="2:10" x14ac:dyDescent="0.25">
      <c r="B35" s="29"/>
      <c r="I35" s="27"/>
      <c r="J35" s="4"/>
    </row>
    <row r="36" spans="2:10" x14ac:dyDescent="0.25">
      <c r="B36" s="29"/>
      <c r="I36" s="27"/>
      <c r="J36" s="4"/>
    </row>
    <row r="37" spans="2:10" x14ac:dyDescent="0.25">
      <c r="B37" s="29"/>
      <c r="I37" s="27"/>
      <c r="J37" s="4"/>
    </row>
    <row r="38" spans="2:10" x14ac:dyDescent="0.25">
      <c r="B38" s="29"/>
      <c r="I38" s="27"/>
      <c r="J38" s="4"/>
    </row>
    <row r="39" spans="2:10" x14ac:dyDescent="0.25">
      <c r="B39" s="29"/>
      <c r="I39" s="27"/>
      <c r="J39" s="4"/>
    </row>
    <row r="40" spans="2:10" x14ac:dyDescent="0.25">
      <c r="B40" s="29"/>
      <c r="I40" s="27"/>
      <c r="J40" s="4"/>
    </row>
    <row r="41" spans="2:10" x14ac:dyDescent="0.25">
      <c r="B41" s="29"/>
      <c r="I41" s="27"/>
      <c r="J41" s="4"/>
    </row>
    <row r="42" spans="2:10" x14ac:dyDescent="0.25">
      <c r="B42" s="29"/>
      <c r="I42" s="27"/>
      <c r="J42" s="4"/>
    </row>
    <row r="43" spans="2:10" x14ac:dyDescent="0.25">
      <c r="B43" s="29"/>
      <c r="I43" s="28"/>
      <c r="J43" s="11">
        <f>SUM(I32:I43)</f>
        <v>0</v>
      </c>
    </row>
    <row r="44" spans="2:10" x14ac:dyDescent="0.25">
      <c r="I44" s="19"/>
    </row>
    <row r="45" spans="2:10" ht="15.75" thickBot="1" x14ac:dyDescent="0.3">
      <c r="I45" s="19"/>
      <c r="J45" s="12">
        <f>J3-J12-J28+J43</f>
        <v>129702.79999999999</v>
      </c>
    </row>
    <row r="46" spans="2:10" ht="15.75" thickTop="1" x14ac:dyDescent="0.25"/>
  </sheetData>
  <sheetProtection algorithmName="SHA-512" hashValue="9gOWSCDV0cwKA47Kqv+weu07oSfTwYFVViP0i+ltSHfrxnNpMkvc3T9Nkf79apvNCPoMeUoGapmZ56CaXM28+Q==" saltValue="2o3J0FrSGNuuG7xO0HRoB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workbookViewId="0"/>
  </sheetViews>
  <sheetFormatPr defaultRowHeight="15" x14ac:dyDescent="0.25"/>
  <cols>
    <col min="1" max="1" width="3.42578125" customWidth="1"/>
    <col min="2" max="2" width="4.28515625" customWidth="1"/>
    <col min="7" max="7" width="11.5703125" bestFit="1" customWidth="1"/>
  </cols>
  <sheetData>
    <row r="1" spans="1:7" x14ac:dyDescent="0.25">
      <c r="A1" s="2" t="s">
        <v>60</v>
      </c>
    </row>
    <row r="3" spans="1:7" x14ac:dyDescent="0.25">
      <c r="B3" t="s">
        <v>6</v>
      </c>
      <c r="G3" s="30"/>
    </row>
    <row r="4" spans="1:7" x14ac:dyDescent="0.25">
      <c r="B4" t="s">
        <v>54</v>
      </c>
      <c r="G4" s="30"/>
    </row>
    <row r="5" spans="1:7" x14ac:dyDescent="0.25">
      <c r="B5" t="s">
        <v>55</v>
      </c>
      <c r="G5" s="30"/>
    </row>
    <row r="6" spans="1:7" x14ac:dyDescent="0.25">
      <c r="B6" t="s">
        <v>7</v>
      </c>
      <c r="G6" s="30"/>
    </row>
    <row r="7" spans="1:7" x14ac:dyDescent="0.25">
      <c r="B7" t="s">
        <v>121</v>
      </c>
      <c r="G7" s="30"/>
    </row>
    <row r="8" spans="1:7" x14ac:dyDescent="0.25">
      <c r="B8" t="s">
        <v>8</v>
      </c>
      <c r="G8" s="30"/>
    </row>
    <row r="9" spans="1:7" x14ac:dyDescent="0.25">
      <c r="B9" t="s">
        <v>9</v>
      </c>
      <c r="G9" s="30"/>
    </row>
    <row r="10" spans="1:7" x14ac:dyDescent="0.25">
      <c r="B10" t="s">
        <v>10</v>
      </c>
      <c r="G10" s="30"/>
    </row>
    <row r="11" spans="1:7" x14ac:dyDescent="0.25">
      <c r="B11" t="s">
        <v>11</v>
      </c>
      <c r="G11" s="30"/>
    </row>
    <row r="12" spans="1:7" x14ac:dyDescent="0.25">
      <c r="B12" t="s">
        <v>56</v>
      </c>
      <c r="G12" s="30"/>
    </row>
    <row r="13" spans="1:7" x14ac:dyDescent="0.25">
      <c r="B13" t="s">
        <v>57</v>
      </c>
      <c r="G13" s="30"/>
    </row>
    <row r="14" spans="1:7" x14ac:dyDescent="0.25">
      <c r="B14" t="s">
        <v>12</v>
      </c>
      <c r="G14" s="30"/>
    </row>
    <row r="15" spans="1:7" x14ac:dyDescent="0.25">
      <c r="B15" t="s">
        <v>13</v>
      </c>
      <c r="G15" s="30"/>
    </row>
    <row r="16" spans="1:7" x14ac:dyDescent="0.25">
      <c r="B16" t="s">
        <v>107</v>
      </c>
      <c r="G16" s="30"/>
    </row>
    <row r="17" spans="2:7" x14ac:dyDescent="0.25">
      <c r="B17" t="s">
        <v>19</v>
      </c>
      <c r="G17" s="30"/>
    </row>
    <row r="18" spans="2:7" x14ac:dyDescent="0.25">
      <c r="B18" t="s">
        <v>20</v>
      </c>
      <c r="G18" s="30"/>
    </row>
    <row r="19" spans="2:7" x14ac:dyDescent="0.25">
      <c r="B19" t="s">
        <v>21</v>
      </c>
      <c r="G19" s="30"/>
    </row>
    <row r="20" spans="2:7" x14ac:dyDescent="0.25">
      <c r="B20" t="s">
        <v>22</v>
      </c>
      <c r="G20" s="30"/>
    </row>
    <row r="21" spans="2:7" x14ac:dyDescent="0.25">
      <c r="B21" t="s">
        <v>105</v>
      </c>
      <c r="G21" s="30"/>
    </row>
    <row r="22" spans="2:7" x14ac:dyDescent="0.25">
      <c r="B22" t="s">
        <v>96</v>
      </c>
      <c r="G22" s="30"/>
    </row>
    <row r="23" spans="2:7" x14ac:dyDescent="0.25">
      <c r="B23" t="s">
        <v>58</v>
      </c>
    </row>
    <row r="24" spans="2:7" x14ac:dyDescent="0.25">
      <c r="C24" t="s">
        <v>106</v>
      </c>
      <c r="F24" s="30"/>
      <c r="G24" s="8"/>
    </row>
    <row r="25" spans="2:7" x14ac:dyDescent="0.25">
      <c r="C25" t="s">
        <v>14</v>
      </c>
      <c r="F25" s="30"/>
      <c r="G25" s="8"/>
    </row>
    <row r="26" spans="2:7" x14ac:dyDescent="0.25">
      <c r="C26" t="s">
        <v>15</v>
      </c>
      <c r="F26" s="30"/>
      <c r="G26" s="8"/>
    </row>
    <row r="27" spans="2:7" x14ac:dyDescent="0.25">
      <c r="C27" t="s">
        <v>16</v>
      </c>
      <c r="F27" s="31"/>
      <c r="G27" s="8">
        <f>SUM(F24:F27)</f>
        <v>0</v>
      </c>
    </row>
    <row r="28" spans="2:7" x14ac:dyDescent="0.25">
      <c r="B28" t="s">
        <v>59</v>
      </c>
    </row>
    <row r="29" spans="2:7" x14ac:dyDescent="0.25">
      <c r="C29" t="s">
        <v>17</v>
      </c>
      <c r="F29" s="30"/>
      <c r="G29" s="8"/>
    </row>
    <row r="30" spans="2:7" x14ac:dyDescent="0.25">
      <c r="C30" t="s">
        <v>18</v>
      </c>
      <c r="F30" s="31"/>
      <c r="G30" s="8">
        <f>SUM(F27:F30)</f>
        <v>0</v>
      </c>
    </row>
    <row r="31" spans="2:7" x14ac:dyDescent="0.25">
      <c r="B31" t="s">
        <v>25</v>
      </c>
    </row>
    <row r="32" spans="2:7" x14ac:dyDescent="0.25">
      <c r="C32" s="32"/>
      <c r="D32" s="32"/>
      <c r="F32" s="30"/>
    </row>
    <row r="33" spans="2:7" x14ac:dyDescent="0.25">
      <c r="C33" s="32"/>
      <c r="D33" s="32"/>
      <c r="F33" s="30"/>
    </row>
    <row r="34" spans="2:7" x14ac:dyDescent="0.25">
      <c r="C34" s="32"/>
      <c r="D34" s="32"/>
      <c r="F34" s="30"/>
    </row>
    <row r="35" spans="2:7" x14ac:dyDescent="0.25">
      <c r="C35" s="32"/>
      <c r="D35" s="32"/>
      <c r="F35" s="30"/>
    </row>
    <row r="36" spans="2:7" x14ac:dyDescent="0.25">
      <c r="C36" s="32"/>
      <c r="D36" s="32"/>
      <c r="F36" s="30"/>
    </row>
    <row r="37" spans="2:7" x14ac:dyDescent="0.25">
      <c r="C37" s="32"/>
      <c r="D37" s="32"/>
      <c r="F37" s="30"/>
    </row>
    <row r="38" spans="2:7" x14ac:dyDescent="0.25">
      <c r="C38" s="32"/>
      <c r="D38" s="32"/>
      <c r="F38" s="30"/>
    </row>
    <row r="39" spans="2:7" x14ac:dyDescent="0.25">
      <c r="C39" s="32"/>
      <c r="D39" s="32"/>
      <c r="F39" s="30"/>
    </row>
    <row r="40" spans="2:7" x14ac:dyDescent="0.25">
      <c r="C40" s="32"/>
      <c r="D40" s="32"/>
      <c r="F40" s="30"/>
    </row>
    <row r="41" spans="2:7" x14ac:dyDescent="0.25">
      <c r="C41" s="32"/>
      <c r="D41" s="32"/>
      <c r="F41" s="31"/>
      <c r="G41" s="11">
        <f>SUM(F32:F41)</f>
        <v>0</v>
      </c>
    </row>
    <row r="43" spans="2:7" ht="15.75" thickBot="1" x14ac:dyDescent="0.3">
      <c r="B43" t="s">
        <v>61</v>
      </c>
      <c r="G43" s="12">
        <f>SUM(G3:G41)</f>
        <v>0</v>
      </c>
    </row>
    <row r="44" spans="2:7" ht="15.75" thickTop="1" x14ac:dyDescent="0.25"/>
    <row r="45" spans="2:7" x14ac:dyDescent="0.25">
      <c r="B45" s="10" t="s">
        <v>62</v>
      </c>
    </row>
    <row r="47" spans="2:7" x14ac:dyDescent="0.25">
      <c r="C47" t="s">
        <v>63</v>
      </c>
      <c r="G47" s="30"/>
    </row>
    <row r="48" spans="2:7" x14ac:dyDescent="0.25">
      <c r="C48" t="s">
        <v>64</v>
      </c>
      <c r="G48" s="30"/>
    </row>
    <row r="49" spans="3:7" x14ac:dyDescent="0.25">
      <c r="C49" t="s">
        <v>65</v>
      </c>
      <c r="G49" s="33"/>
    </row>
  </sheetData>
  <sheetProtection algorithmName="SHA-512" hashValue="QcFI+t1t5ApZGfNSDvcB3i/Q3+XB0Xtz7gLEy8zTUFirbW2HRnk8alc78mdB5J1Md+fgR6pQYXrUdpUDUHXneA==" saltValue="6cWt5Hky4dcVCc7VZFJvtw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/>
  </sheetViews>
  <sheetFormatPr defaultRowHeight="15" x14ac:dyDescent="0.25"/>
  <cols>
    <col min="8" max="8" width="11.140625" bestFit="1" customWidth="1"/>
  </cols>
  <sheetData>
    <row r="1" spans="1:9" x14ac:dyDescent="0.25">
      <c r="A1" s="10" t="s">
        <v>34</v>
      </c>
      <c r="D1" s="10" t="s">
        <v>35</v>
      </c>
      <c r="H1" s="10" t="s">
        <v>67</v>
      </c>
    </row>
    <row r="3" spans="1:9" x14ac:dyDescent="0.25">
      <c r="A3" s="29" t="s">
        <v>68</v>
      </c>
      <c r="D3" s="29" t="s">
        <v>76</v>
      </c>
      <c r="H3" s="34">
        <f>Investment!G43/Budget!J45</f>
        <v>0</v>
      </c>
    </row>
    <row r="4" spans="1:9" x14ac:dyDescent="0.25">
      <c r="A4" s="29" t="s">
        <v>69</v>
      </c>
      <c r="D4" s="29" t="s">
        <v>74</v>
      </c>
      <c r="H4" s="34">
        <f>Budget!J45/Birds</f>
        <v>19.651939393939394</v>
      </c>
    </row>
    <row r="5" spans="1:9" x14ac:dyDescent="0.25">
      <c r="A5" s="29" t="s">
        <v>33</v>
      </c>
      <c r="D5" s="29" t="s">
        <v>75</v>
      </c>
      <c r="H5" s="34">
        <f>Budget!J45/(Birds*ROL)</f>
        <v>0.70185497835497834</v>
      </c>
    </row>
    <row r="6" spans="1:9" x14ac:dyDescent="0.25">
      <c r="A6" s="29" t="s">
        <v>77</v>
      </c>
      <c r="D6" s="29" t="s">
        <v>77</v>
      </c>
      <c r="H6" s="34">
        <f>Budget!J3/Birds</f>
        <v>72.352000000000004</v>
      </c>
    </row>
    <row r="7" spans="1:9" x14ac:dyDescent="0.25">
      <c r="A7" s="29" t="s">
        <v>31</v>
      </c>
      <c r="D7" s="29" t="s">
        <v>31</v>
      </c>
      <c r="H7" s="34">
        <f>(Budget!J12+Budget!J28)/Birds</f>
        <v>52.70006060606061</v>
      </c>
      <c r="I7" s="7"/>
    </row>
    <row r="8" spans="1:9" x14ac:dyDescent="0.25">
      <c r="A8" s="29" t="s">
        <v>32</v>
      </c>
      <c r="D8" s="29" t="s">
        <v>32</v>
      </c>
      <c r="H8" s="34">
        <f>(Budget!J12+Budget!J28)/(ROL*Birds)</f>
        <v>1.8821450216450217</v>
      </c>
    </row>
    <row r="9" spans="1:9" x14ac:dyDescent="0.25">
      <c r="A9" s="29" t="s">
        <v>70</v>
      </c>
      <c r="D9" s="29" t="s">
        <v>51</v>
      </c>
      <c r="H9" s="35">
        <f>IFERROR(0,Budget!J45/Investment!G43)</f>
        <v>0</v>
      </c>
    </row>
    <row r="10" spans="1:9" x14ac:dyDescent="0.25">
      <c r="A10" s="29"/>
      <c r="D10" s="29"/>
      <c r="H10" s="29"/>
    </row>
    <row r="11" spans="1:9" x14ac:dyDescent="0.25">
      <c r="A11" s="29"/>
      <c r="D11" s="29"/>
      <c r="H11" s="29"/>
    </row>
    <row r="12" spans="1:9" x14ac:dyDescent="0.25">
      <c r="A12" s="29"/>
      <c r="D12" s="29"/>
      <c r="H12" s="29"/>
    </row>
    <row r="13" spans="1:9" x14ac:dyDescent="0.25">
      <c r="A13" s="29"/>
      <c r="D13" s="29"/>
      <c r="H13" s="29"/>
    </row>
    <row r="14" spans="1:9" x14ac:dyDescent="0.25">
      <c r="A14" s="29"/>
      <c r="D14" s="29"/>
      <c r="H14" s="29"/>
    </row>
    <row r="15" spans="1:9" x14ac:dyDescent="0.25">
      <c r="A15" s="29"/>
      <c r="D15" s="29"/>
      <c r="H15" s="29"/>
    </row>
    <row r="16" spans="1:9" x14ac:dyDescent="0.25">
      <c r="A16" s="29"/>
      <c r="D16" s="29"/>
      <c r="H16" s="29"/>
    </row>
    <row r="17" spans="1:8" x14ac:dyDescent="0.25">
      <c r="A17" s="29"/>
      <c r="D17" s="29"/>
      <c r="H17" s="29"/>
    </row>
    <row r="18" spans="1:8" x14ac:dyDescent="0.25">
      <c r="A18" s="29"/>
      <c r="D18" s="29"/>
      <c r="H18" s="29"/>
    </row>
    <row r="19" spans="1:8" x14ac:dyDescent="0.25">
      <c r="A19" s="29"/>
      <c r="D19" s="29"/>
      <c r="H19" s="29"/>
    </row>
    <row r="20" spans="1:8" x14ac:dyDescent="0.25">
      <c r="A20" s="29"/>
      <c r="D20" s="29"/>
      <c r="H20" s="29"/>
    </row>
    <row r="21" spans="1:8" x14ac:dyDescent="0.25">
      <c r="A21" s="29"/>
      <c r="D21" s="29"/>
      <c r="H21" s="29"/>
    </row>
    <row r="22" spans="1:8" x14ac:dyDescent="0.25">
      <c r="A22" s="29"/>
      <c r="D22" s="29"/>
      <c r="H22" s="29"/>
    </row>
    <row r="23" spans="1:8" x14ac:dyDescent="0.25">
      <c r="A23" s="29"/>
      <c r="D23" s="29"/>
      <c r="H23" s="29"/>
    </row>
    <row r="24" spans="1:8" x14ac:dyDescent="0.25">
      <c r="A24" s="29"/>
      <c r="D24" s="29"/>
      <c r="H24" s="29"/>
    </row>
    <row r="25" spans="1:8" x14ac:dyDescent="0.25">
      <c r="A25" s="29"/>
      <c r="D25" s="29"/>
      <c r="H25" s="29"/>
    </row>
    <row r="26" spans="1:8" x14ac:dyDescent="0.25">
      <c r="A26" s="29"/>
      <c r="D26" s="29"/>
      <c r="H26" s="29"/>
    </row>
    <row r="27" spans="1:8" x14ac:dyDescent="0.25">
      <c r="A27" s="29"/>
      <c r="D27" s="29"/>
      <c r="H27" s="29"/>
    </row>
  </sheetData>
  <sheetProtection algorithmName="SHA-512" hashValue="jtD1Cd4jNR2T2zX7zd5pZBSHR9LIn0WyO8bBCz07gqtPZi5Bcou0RLBXAKjeK08WE3beDoe0C43Xyd0YheWYlg==" saltValue="3hZCffHpSAgEWHYBbvNe4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Variables</vt:lpstr>
      <vt:lpstr>Budget</vt:lpstr>
      <vt:lpstr>Investment</vt:lpstr>
      <vt:lpstr>Stats</vt:lpstr>
      <vt:lpstr>Birds</vt:lpstr>
      <vt:lpstr>Employees</vt:lpstr>
      <vt:lpstr>PP</vt:lpstr>
      <vt:lpstr>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Brandt</dc:creator>
  <cp:lastModifiedBy>Corey Brandt</cp:lastModifiedBy>
  <cp:lastPrinted>2025-09-05T14:21:37Z</cp:lastPrinted>
  <dcterms:created xsi:type="dcterms:W3CDTF">2015-06-23T19:09:02Z</dcterms:created>
  <dcterms:modified xsi:type="dcterms:W3CDTF">2025-09-09T14:16:11Z</dcterms:modified>
</cp:coreProperties>
</file>